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1"/>
  <workbookPr/>
  <mc:AlternateContent xmlns:mc="http://schemas.openxmlformats.org/markup-compatibility/2006">
    <mc:Choice Requires="x15">
      <x15ac:absPath xmlns:x15ac="http://schemas.microsoft.com/office/spreadsheetml/2010/11/ac" url="https://innovatepe-my.sharepoint.com/personal/khuacamayta_proinnovate_gob_pe/Documents/CONCURSOS ORGANIZADOS  UDI/EMPRENDEDORES/STARTUP PERÚ 10G/SUP 10G + CC/PRESUPUESTO SEGUNDA ETAPA 10G/"/>
    </mc:Choice>
  </mc:AlternateContent>
  <xr:revisionPtr revIDLastSave="575" documentId="8_{07956F84-19D1-43FC-B057-943EB0F9CE56}" xr6:coauthVersionLast="47" xr6:coauthVersionMax="47" xr10:uidLastSave="{243C681F-98D8-4EE8-9B58-7BE66A19D231}"/>
  <bookViews>
    <workbookView xWindow="-110" yWindow="-110" windowWidth="19420" windowHeight="10300" xr2:uid="{00000000-000D-0000-FFFF-FFFF00000000}"/>
  </bookViews>
  <sheets>
    <sheet name="PLUG CC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4" l="1"/>
  <c r="F31" i="4"/>
  <c r="F54" i="4"/>
  <c r="E53" i="4"/>
  <c r="G53" i="4"/>
  <c r="F38" i="4"/>
  <c r="E48" i="4"/>
  <c r="F48" i="4" s="1"/>
  <c r="I31" i="4"/>
  <c r="F30" i="4"/>
  <c r="G30" i="4" s="1"/>
  <c r="C4" i="4"/>
  <c r="C3" i="4"/>
  <c r="E37" i="4"/>
  <c r="G37" i="4" s="1"/>
  <c r="E45" i="4"/>
  <c r="E46" i="4"/>
  <c r="E47" i="4"/>
  <c r="F47" i="4" s="1"/>
  <c r="H15" i="4"/>
  <c r="D14" i="4" s="1"/>
  <c r="E55" i="4"/>
  <c r="E52" i="4"/>
  <c r="E38" i="4"/>
  <c r="J63" i="4"/>
  <c r="E8" i="4" s="1"/>
  <c r="K62" i="4"/>
  <c r="K61" i="4"/>
  <c r="H60" i="4"/>
  <c r="I60" i="4" s="1"/>
  <c r="I63" i="4" s="1"/>
  <c r="D8" i="4" s="1"/>
  <c r="H59" i="4"/>
  <c r="K59" i="4" s="1"/>
  <c r="H24" i="4"/>
  <c r="H23" i="4"/>
  <c r="K23" i="4" s="1"/>
  <c r="H22" i="4"/>
  <c r="F29" i="4"/>
  <c r="G29" i="4" s="1"/>
  <c r="G34" i="4" s="1"/>
  <c r="D4" i="4" s="1"/>
  <c r="C7" i="4"/>
  <c r="J24" i="4" l="1"/>
  <c r="I24" i="4"/>
  <c r="G52" i="4"/>
  <c r="F52" i="4" s="1"/>
  <c r="F53" i="4"/>
  <c r="I22" i="4"/>
  <c r="F46" i="4"/>
  <c r="G49" i="4"/>
  <c r="E6" i="4" s="1"/>
  <c r="F45" i="4"/>
  <c r="I34" i="4"/>
  <c r="F4" i="4" s="1"/>
  <c r="H34" i="4"/>
  <c r="E4" i="4" s="1"/>
  <c r="J26" i="4"/>
  <c r="E3" i="4" s="1"/>
  <c r="I26" i="4"/>
  <c r="D3" i="4" s="1"/>
  <c r="G42" i="4"/>
  <c r="E5" i="4" s="1"/>
  <c r="F37" i="4"/>
  <c r="G55" i="4"/>
  <c r="K26" i="4"/>
  <c r="E14" i="4"/>
  <c r="E56" i="4"/>
  <c r="K63" i="4"/>
  <c r="F34" i="4"/>
  <c r="F49" i="4"/>
  <c r="D6" i="4" s="1"/>
  <c r="G6" i="4" s="1"/>
  <c r="H26" i="4"/>
  <c r="H63" i="4"/>
  <c r="E49" i="4"/>
  <c r="G56" i="4" l="1"/>
  <c r="E7" i="4" s="1"/>
  <c r="E9" i="4" s="1"/>
  <c r="F55" i="4"/>
  <c r="F56" i="4" s="1"/>
  <c r="D7" i="4" s="1"/>
  <c r="D15" i="4"/>
  <c r="D16" i="4" s="1"/>
  <c r="F8" i="4"/>
  <c r="G4" i="4"/>
  <c r="F3" i="4"/>
  <c r="G3" i="4" s="1"/>
  <c r="F9" i="4"/>
  <c r="G8" i="4"/>
  <c r="G7" i="4"/>
  <c r="E15" i="4" l="1"/>
  <c r="E16" i="4" s="1"/>
  <c r="E39" i="4" l="1"/>
  <c r="F39" i="4" s="1"/>
  <c r="F42" i="4" s="1"/>
  <c r="D5" i="4" s="1"/>
  <c r="E42" i="4"/>
  <c r="G5" i="4" l="1"/>
  <c r="G9" i="4" s="1"/>
  <c r="D9" i="4"/>
  <c r="I5" i="4"/>
  <c r="B15" i="4" l="1"/>
  <c r="B16" i="4" s="1"/>
  <c r="I9" i="4"/>
  <c r="H4" i="4"/>
  <c r="H9" i="4"/>
  <c r="H3" i="4"/>
  <c r="H6" i="4"/>
  <c r="H7" i="4"/>
  <c r="H8" i="4"/>
  <c r="H5" i="4"/>
  <c r="I6" i="4"/>
  <c r="I8" i="4"/>
  <c r="I7" i="4"/>
  <c r="I4" i="4"/>
  <c r="I3" i="4"/>
</calcChain>
</file>

<file path=xl/sharedStrings.xml><?xml version="1.0" encoding="utf-8"?>
<sst xmlns="http://schemas.openxmlformats.org/spreadsheetml/2006/main" count="143" uniqueCount="84">
  <si>
    <t>EJEMPLO PRESUPUESTO RESUMIDO</t>
  </si>
  <si>
    <t>Restricción (%)</t>
  </si>
  <si>
    <t xml:space="preserve">Restricción </t>
  </si>
  <si>
    <t>RNR</t>
  </si>
  <si>
    <t>Monetario</t>
  </si>
  <si>
    <t>No Monetario</t>
  </si>
  <si>
    <t>Total</t>
  </si>
  <si>
    <t>% RNR</t>
  </si>
  <si>
    <t>% Total proyecto</t>
  </si>
  <si>
    <t>Comentarios</t>
  </si>
  <si>
    <t>Equipos y bienes duraderos</t>
  </si>
  <si>
    <t>Siempre 18% de AM</t>
  </si>
  <si>
    <t>Honorarios e incentivos</t>
  </si>
  <si>
    <t>Consultorías</t>
  </si>
  <si>
    <t>Tiene un entregable por consultoría</t>
  </si>
  <si>
    <t>Servicios tecnológicos y empresariales</t>
  </si>
  <si>
    <t>Si lo realiza una persona juridica considerar IGV</t>
  </si>
  <si>
    <t>Pasajes y viáticos</t>
  </si>
  <si>
    <t>Materiales e insumos</t>
  </si>
  <si>
    <t>TOTAL</t>
  </si>
  <si>
    <t>Proinnóvate</t>
  </si>
  <si>
    <t>Entidad Solicitante</t>
  </si>
  <si>
    <t>Monto max RNR</t>
  </si>
  <si>
    <t>% Máximo RNR</t>
  </si>
  <si>
    <t>% min Monetario</t>
  </si>
  <si>
    <t>% max No Monetario</t>
  </si>
  <si>
    <t>Bases</t>
  </si>
  <si>
    <t>Real</t>
  </si>
  <si>
    <t>Monto total del proy</t>
  </si>
  <si>
    <t xml:space="preserve">Check </t>
  </si>
  <si>
    <t>D.1 Presupuesto del proyecto</t>
  </si>
  <si>
    <t>D.1.3. Cuadro No 3: Equipos y bienes duraderos</t>
  </si>
  <si>
    <t>Descripción</t>
  </si>
  <si>
    <t>Valorizado</t>
  </si>
  <si>
    <t>Especificaciones</t>
  </si>
  <si>
    <t>Proforma</t>
  </si>
  <si>
    <t>Unidad</t>
  </si>
  <si>
    <t>Costo unitario</t>
  </si>
  <si>
    <t>Cantidad</t>
  </si>
  <si>
    <t>Costo total</t>
  </si>
  <si>
    <t xml:space="preserve">ProInnóvate (RNR) </t>
  </si>
  <si>
    <t>Cof. Monetario</t>
  </si>
  <si>
    <t>Cof. No Monetario</t>
  </si>
  <si>
    <t>MacBook Pro 2022</t>
  </si>
  <si>
    <t>Apple M2, 16GB, Serial number RL2CGXFL9K</t>
  </si>
  <si>
    <t>22/03/2022</t>
  </si>
  <si>
    <t>PEN</t>
  </si>
  <si>
    <t>Lenovo ThinkPad</t>
  </si>
  <si>
    <t>Serial number PF36F9SK</t>
  </si>
  <si>
    <t>iPad 10</t>
  </si>
  <si>
    <t>Ipad 10, Wi-Fi, 64GB</t>
  </si>
  <si>
    <t>D.1.4. Cuadro No 4: Honorarios</t>
  </si>
  <si>
    <t>Nombre</t>
  </si>
  <si>
    <t>Entidad</t>
  </si>
  <si>
    <t>% Dedicación</t>
  </si>
  <si>
    <t>Honorario mensual</t>
  </si>
  <si>
    <t># meses</t>
  </si>
  <si>
    <t>Nombre 1</t>
  </si>
  <si>
    <t>Startup</t>
  </si>
  <si>
    <t>Nombre 2</t>
  </si>
  <si>
    <t>Nombre 3</t>
  </si>
  <si>
    <t>D.1.5. Cuadro No 5: Consultorías</t>
  </si>
  <si>
    <t>Consultoria en estrategia fundraising</t>
  </si>
  <si>
    <t>Consultoría e commerce</t>
  </si>
  <si>
    <t>Consultoria para fortalecer branding</t>
  </si>
  <si>
    <t>D.1.6. Cuadro No 6: Servicios de terceros</t>
  </si>
  <si>
    <t xml:space="preserve">Unidad </t>
  </si>
  <si>
    <t>Alquiler de espacio de trabajo</t>
  </si>
  <si>
    <t>Reembolso de servicios asociados a la constitución de la persona jurídica peruana</t>
  </si>
  <si>
    <t>Gastos para difusión y transferencia del conocimiento del proyecto</t>
  </si>
  <si>
    <t>Estructuracion estrategia redes</t>
  </si>
  <si>
    <t>D.1.7. Cuadro No 7: Pasajes y viáticos</t>
  </si>
  <si>
    <t>Unidad de medida</t>
  </si>
  <si>
    <t>Viajes a South Summith</t>
  </si>
  <si>
    <t>Pasaje</t>
  </si>
  <si>
    <t>IGV si o si</t>
  </si>
  <si>
    <t>Viaje a Lima Ronda</t>
  </si>
  <si>
    <t>Viaticos South Summit</t>
  </si>
  <si>
    <t>Viáticos</t>
  </si>
  <si>
    <t>Si es extranjero puede ser todo RNR</t>
  </si>
  <si>
    <t>Viaticos Lima</t>
  </si>
  <si>
    <t>D.1.8. Cuadro No 8: Materiales e insumos</t>
  </si>
  <si>
    <t>Material de Oficina</t>
  </si>
  <si>
    <t>Materia prima para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</si>
</sst>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S/-280A]* #,##0.00_-;\-[$S/-280A]* #,##0.00_-;_-[$S/-280A]* &quot;-&quot;??_-;_-@_-"/>
    <numFmt numFmtId="165" formatCode="[$S/-280A]#,##0.00"/>
  </numFmts>
  <fonts count="13">
    <font>
      <sz val="10"/>
      <color rgb="FF000000"/>
      <name val="Arial"/>
      <scheme val="minor"/>
    </font>
    <font>
      <b/>
      <sz val="10"/>
      <color rgb="FFFFFFFF"/>
      <name val="Arial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rgb="FFFFFFFF"/>
      <name val="Arial"/>
    </font>
    <font>
      <i/>
      <sz val="10"/>
      <color rgb="FFFF0000"/>
      <name val="Arial"/>
    </font>
    <font>
      <sz val="10"/>
      <color theme="7"/>
      <name val="Arial"/>
    </font>
    <font>
      <b/>
      <sz val="10"/>
      <name val="Arial"/>
    </font>
    <font>
      <sz val="10"/>
      <color theme="7" tint="-0.249977111117893"/>
      <name val="Arial"/>
    </font>
    <font>
      <sz val="8"/>
      <color theme="7" tint="-0.249977111117893"/>
      <name val="Arial"/>
    </font>
    <font>
      <b/>
      <sz val="10"/>
      <color rgb="FF00949B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2F9299"/>
        <bgColor rgb="FF000000"/>
      </patternFill>
    </fill>
    <fill>
      <patternFill patternType="solid">
        <fgColor rgb="FF0094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4" fillId="3" borderId="0" xfId="0" applyFont="1" applyFill="1"/>
    <xf numFmtId="9" fontId="4" fillId="5" borderId="0" xfId="0" applyNumberFormat="1" applyFont="1" applyFill="1"/>
    <xf numFmtId="3" fontId="4" fillId="3" borderId="0" xfId="0" applyNumberFormat="1" applyFont="1" applyFill="1"/>
    <xf numFmtId="10" fontId="4" fillId="3" borderId="0" xfId="0" applyNumberFormat="1" applyFont="1" applyFill="1"/>
    <xf numFmtId="0" fontId="2" fillId="3" borderId="0" xfId="0" applyFont="1" applyFill="1"/>
    <xf numFmtId="0" fontId="1" fillId="3" borderId="0" xfId="0" applyFont="1" applyFill="1"/>
    <xf numFmtId="0" fontId="5" fillId="3" borderId="0" xfId="0" applyFont="1" applyFill="1"/>
    <xf numFmtId="3" fontId="5" fillId="3" borderId="0" xfId="0" applyNumberFormat="1" applyFont="1" applyFill="1"/>
    <xf numFmtId="10" fontId="3" fillId="3" borderId="0" xfId="0" applyNumberFormat="1" applyFont="1" applyFill="1"/>
    <xf numFmtId="0" fontId="6" fillId="3" borderId="0" xfId="0" applyFont="1" applyFill="1"/>
    <xf numFmtId="0" fontId="5" fillId="5" borderId="0" xfId="0" applyFont="1" applyFill="1"/>
    <xf numFmtId="3" fontId="5" fillId="5" borderId="0" xfId="0" applyNumberFormat="1" applyFont="1" applyFill="1"/>
    <xf numFmtId="9" fontId="5" fillId="3" borderId="0" xfId="0" applyNumberFormat="1" applyFont="1" applyFill="1"/>
    <xf numFmtId="3" fontId="2" fillId="3" borderId="0" xfId="0" applyNumberFormat="1" applyFont="1" applyFill="1"/>
    <xf numFmtId="3" fontId="7" fillId="3" borderId="0" xfId="0" applyNumberFormat="1" applyFont="1" applyFill="1"/>
    <xf numFmtId="9" fontId="2" fillId="3" borderId="0" xfId="0" applyNumberFormat="1" applyFont="1" applyFill="1"/>
    <xf numFmtId="0" fontId="6" fillId="2" borderId="0" xfId="0" applyFont="1" applyFill="1"/>
    <xf numFmtId="0" fontId="2" fillId="2" borderId="0" xfId="0" applyFont="1" applyFill="1"/>
    <xf numFmtId="0" fontId="3" fillId="7" borderId="0" xfId="0" applyFont="1" applyFill="1"/>
    <xf numFmtId="0" fontId="8" fillId="3" borderId="0" xfId="0" applyFont="1" applyFill="1"/>
    <xf numFmtId="0" fontId="2" fillId="9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6" borderId="0" xfId="0" applyFont="1" applyFill="1"/>
    <xf numFmtId="0" fontId="7" fillId="3" borderId="0" xfId="0" applyFont="1" applyFill="1"/>
    <xf numFmtId="0" fontId="5" fillId="7" borderId="0" xfId="0" applyFont="1" applyFill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/>
    </xf>
    <xf numFmtId="3" fontId="10" fillId="3" borderId="1" xfId="0" applyNumberFormat="1" applyFont="1" applyFill="1" applyBorder="1"/>
    <xf numFmtId="0" fontId="2" fillId="0" borderId="0" xfId="0" applyFont="1" applyAlignment="1">
      <alignment horizontal="center"/>
    </xf>
    <xf numFmtId="3" fontId="5" fillId="3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10" fillId="3" borderId="1" xfId="0" applyFont="1" applyFill="1" applyBorder="1"/>
    <xf numFmtId="3" fontId="10" fillId="0" borderId="1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/>
    <xf numFmtId="3" fontId="10" fillId="0" borderId="1" xfId="0" applyNumberFormat="1" applyFont="1" applyBorder="1"/>
    <xf numFmtId="0" fontId="10" fillId="0" borderId="1" xfId="0" applyFont="1" applyBorder="1"/>
    <xf numFmtId="3" fontId="2" fillId="0" borderId="0" xfId="0" applyNumberFormat="1" applyFont="1"/>
    <xf numFmtId="3" fontId="10" fillId="0" borderId="2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0" fontId="2" fillId="0" borderId="0" xfId="0" applyFont="1"/>
    <xf numFmtId="0" fontId="8" fillId="0" borderId="0" xfId="0" applyFont="1"/>
    <xf numFmtId="0" fontId="5" fillId="0" borderId="3" xfId="0" applyFont="1" applyBorder="1"/>
    <xf numFmtId="3" fontId="5" fillId="0" borderId="3" xfId="0" applyNumberFormat="1" applyFont="1" applyBorder="1"/>
    <xf numFmtId="164" fontId="2" fillId="5" borderId="0" xfId="0" applyNumberFormat="1" applyFont="1" applyFill="1"/>
    <xf numFmtId="164" fontId="4" fillId="3" borderId="0" xfId="0" applyNumberFormat="1" applyFont="1" applyFill="1"/>
    <xf numFmtId="165" fontId="5" fillId="3" borderId="0" xfId="0" applyNumberFormat="1" applyFont="1" applyFill="1"/>
    <xf numFmtId="164" fontId="9" fillId="3" borderId="0" xfId="0" applyNumberFormat="1" applyFont="1" applyFill="1"/>
    <xf numFmtId="164" fontId="12" fillId="3" borderId="0" xfId="0" applyNumberFormat="1" applyFont="1" applyFill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10" fillId="3" borderId="2" xfId="0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4" fillId="10" borderId="0" xfId="0" applyFont="1" applyFill="1"/>
    <xf numFmtId="3" fontId="4" fillId="10" borderId="0" xfId="0" applyNumberFormat="1" applyFont="1" applyFill="1"/>
    <xf numFmtId="3" fontId="4" fillId="11" borderId="0" xfId="0" applyNumberFormat="1" applyFont="1" applyFill="1"/>
    <xf numFmtId="0" fontId="4" fillId="11" borderId="0" xfId="0" applyFont="1" applyFill="1"/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3" fontId="10" fillId="3" borderId="5" xfId="0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5" fillId="10" borderId="0" xfId="0" applyFont="1" applyFill="1"/>
    <xf numFmtId="14" fontId="10" fillId="0" borderId="1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1" fillId="8" borderId="0" xfId="0" applyFont="1" applyFill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4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C2E93-2A3B-42B7-A779-CC2678E50D3B}">
  <sheetPr>
    <outlinePr summaryBelow="0" summaryRight="0"/>
  </sheetPr>
  <dimension ref="A1:AA84"/>
  <sheetViews>
    <sheetView showGridLines="0" tabSelected="1" topLeftCell="A23" zoomScale="80" zoomScaleNormal="80" workbookViewId="0">
      <selection activeCell="G12" sqref="G12"/>
    </sheetView>
  </sheetViews>
  <sheetFormatPr defaultColWidth="12.5703125" defaultRowHeight="15.75" customHeight="1" outlineLevelRow="1"/>
  <cols>
    <col min="1" max="1" width="25.42578125" style="25" customWidth="1"/>
    <col min="2" max="2" width="18.140625" style="25" customWidth="1"/>
    <col min="3" max="3" width="15.140625" style="25" customWidth="1"/>
    <col min="4" max="4" width="16.140625" style="25" customWidth="1"/>
    <col min="5" max="6" width="17.42578125" style="25" customWidth="1"/>
    <col min="7" max="7" width="17.42578125" style="25" bestFit="1" customWidth="1"/>
    <col min="8" max="8" width="16.7109375" style="25" bestFit="1" customWidth="1"/>
    <col min="9" max="9" width="17.42578125" style="25" bestFit="1" customWidth="1"/>
    <col min="10" max="10" width="12.5703125" style="25"/>
    <col min="11" max="11" width="15.42578125" style="25" customWidth="1"/>
    <col min="12" max="16384" width="12.5703125" style="25"/>
  </cols>
  <sheetData>
    <row r="1" spans="1:26" ht="12.7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24"/>
      <c r="Z1" s="24"/>
    </row>
    <row r="2" spans="1:26" ht="12.7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4" t="s">
        <v>10</v>
      </c>
      <c r="B3" s="5">
        <v>0.2</v>
      </c>
      <c r="C3" s="53">
        <f>B3*B13</f>
        <v>30400</v>
      </c>
      <c r="D3" s="54">
        <f>I26</f>
        <v>6960</v>
      </c>
      <c r="E3" s="6">
        <f>J26</f>
        <v>3540</v>
      </c>
      <c r="F3" s="6">
        <f>K26</f>
        <v>1000</v>
      </c>
      <c r="G3" s="6">
        <f t="shared" ref="G3:G8" si="0">SUM(D3+E3+F3)</f>
        <v>11500</v>
      </c>
      <c r="H3" s="7">
        <f t="shared" ref="H3:H9" si="1">D3/$D$9</f>
        <v>4.5813586097946286E-2</v>
      </c>
      <c r="I3" s="7">
        <f t="shared" ref="I3:I9" si="2">D3/$G$9</f>
        <v>3.139377537212449E-2</v>
      </c>
      <c r="J3" s="23" t="s">
        <v>11</v>
      </c>
      <c r="K3" s="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>
      <c r="A4" s="4" t="s">
        <v>12</v>
      </c>
      <c r="B4" s="5">
        <v>0.3</v>
      </c>
      <c r="C4" s="53">
        <f>B4*B13</f>
        <v>45600</v>
      </c>
      <c r="D4" s="54">
        <f>G34</f>
        <v>43400</v>
      </c>
      <c r="E4" s="6">
        <f>H34</f>
        <v>3000</v>
      </c>
      <c r="F4" s="6">
        <f>I34</f>
        <v>38400</v>
      </c>
      <c r="G4" s="4">
        <f t="shared" si="0"/>
        <v>84800</v>
      </c>
      <c r="H4" s="7">
        <f t="shared" si="1"/>
        <v>0.2856766719325961</v>
      </c>
      <c r="I4" s="7">
        <f t="shared" si="2"/>
        <v>0.19576003608479928</v>
      </c>
      <c r="J4" s="23"/>
      <c r="K4" s="4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>
      <c r="A5" s="4" t="s">
        <v>13</v>
      </c>
      <c r="B5" s="5"/>
      <c r="C5" s="53"/>
      <c r="D5" s="54">
        <f>F42</f>
        <v>41400</v>
      </c>
      <c r="E5" s="6">
        <f>G42</f>
        <v>3600</v>
      </c>
      <c r="F5" s="66"/>
      <c r="G5" s="4">
        <f t="shared" si="0"/>
        <v>45000</v>
      </c>
      <c r="H5" s="7">
        <f t="shared" si="1"/>
        <v>0.27251184834123221</v>
      </c>
      <c r="I5" s="7">
        <f t="shared" si="2"/>
        <v>0.18673883626522328</v>
      </c>
      <c r="J5" s="23" t="s">
        <v>14</v>
      </c>
      <c r="K5" s="4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>
      <c r="A6" s="4" t="s">
        <v>15</v>
      </c>
      <c r="B6" s="5"/>
      <c r="C6" s="53"/>
      <c r="D6" s="54">
        <f>F49</f>
        <v>46000</v>
      </c>
      <c r="E6" s="6">
        <f>G49</f>
        <v>15000</v>
      </c>
      <c r="F6" s="66"/>
      <c r="G6" s="6">
        <f t="shared" si="0"/>
        <v>61000</v>
      </c>
      <c r="H6" s="7">
        <f t="shared" si="1"/>
        <v>0.30279094260136913</v>
      </c>
      <c r="I6" s="7">
        <f t="shared" si="2"/>
        <v>0.20748759585024809</v>
      </c>
      <c r="J6" s="23" t="s">
        <v>16</v>
      </c>
      <c r="K6" s="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>
      <c r="A7" s="4" t="s">
        <v>17</v>
      </c>
      <c r="B7" s="5">
        <v>0.2</v>
      </c>
      <c r="C7" s="53">
        <f>B7*B13</f>
        <v>30400</v>
      </c>
      <c r="D7" s="54">
        <f>F56</f>
        <v>12168</v>
      </c>
      <c r="E7" s="6">
        <f>G56</f>
        <v>2232</v>
      </c>
      <c r="F7" s="67"/>
      <c r="G7" s="6">
        <f t="shared" si="0"/>
        <v>14400</v>
      </c>
      <c r="H7" s="7">
        <f t="shared" si="1"/>
        <v>8.0094786729857814E-2</v>
      </c>
      <c r="I7" s="7">
        <f t="shared" si="2"/>
        <v>5.4884979702300406E-2</v>
      </c>
      <c r="J7" s="23"/>
      <c r="K7" s="4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>
      <c r="A8" s="4" t="s">
        <v>18</v>
      </c>
      <c r="B8" s="5"/>
      <c r="C8" s="53"/>
      <c r="D8" s="54">
        <f>I63</f>
        <v>1992</v>
      </c>
      <c r="E8" s="6">
        <f>J63</f>
        <v>1008</v>
      </c>
      <c r="F8" s="65">
        <f>K63</f>
        <v>2000</v>
      </c>
      <c r="G8" s="6">
        <f t="shared" si="0"/>
        <v>5000</v>
      </c>
      <c r="H8" s="7">
        <f t="shared" si="1"/>
        <v>1.311216429699842E-2</v>
      </c>
      <c r="I8" s="7">
        <f t="shared" si="2"/>
        <v>8.9851150202976994E-3</v>
      </c>
      <c r="J8" s="23" t="s">
        <v>11</v>
      </c>
      <c r="K8" s="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>
      <c r="A9" s="9"/>
      <c r="B9" s="85" t="s">
        <v>19</v>
      </c>
      <c r="C9" s="85"/>
      <c r="D9" s="55">
        <f t="shared" ref="D9:G9" si="3">SUM(D3:D8)</f>
        <v>151920</v>
      </c>
      <c r="E9" s="55">
        <f>SUM(E3:E8)</f>
        <v>28380</v>
      </c>
      <c r="F9" s="55">
        <f t="shared" si="3"/>
        <v>41400</v>
      </c>
      <c r="G9" s="55">
        <f t="shared" si="3"/>
        <v>221700</v>
      </c>
      <c r="H9" s="12">
        <f t="shared" si="1"/>
        <v>1</v>
      </c>
      <c r="I9" s="12">
        <f>D9/$G$9</f>
        <v>0.68525033829499327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>
      <c r="A10" s="13"/>
      <c r="B10" s="8"/>
      <c r="C10" s="10"/>
      <c r="D10" s="11"/>
      <c r="E10" s="8"/>
      <c r="F10" s="11"/>
      <c r="G10" s="8"/>
      <c r="H10" s="7"/>
      <c r="I10" s="7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>
      <c r="A11" s="27"/>
      <c r="B11" s="84" t="s">
        <v>20</v>
      </c>
      <c r="C11" s="87"/>
      <c r="D11" s="84" t="s">
        <v>21</v>
      </c>
      <c r="E11" s="87"/>
      <c r="G11" s="8"/>
      <c r="H11" s="7"/>
      <c r="I11" s="7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>
      <c r="A12" s="14"/>
      <c r="B12" s="14" t="s">
        <v>22</v>
      </c>
      <c r="C12" s="15" t="s">
        <v>23</v>
      </c>
      <c r="D12" s="14" t="s">
        <v>24</v>
      </c>
      <c r="E12" s="14" t="s">
        <v>25</v>
      </c>
      <c r="F12" s="26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>
      <c r="A13" s="8"/>
      <c r="B13" s="56">
        <v>152000</v>
      </c>
      <c r="C13" s="16">
        <v>0.7</v>
      </c>
      <c r="D13" s="16">
        <v>0.1</v>
      </c>
      <c r="E13" s="16">
        <v>0.2</v>
      </c>
      <c r="G13" s="8"/>
      <c r="H13" s="11"/>
      <c r="I13" s="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5.75" customHeight="1">
      <c r="A14" s="8" t="s">
        <v>26</v>
      </c>
      <c r="B14" s="17"/>
      <c r="C14" s="17"/>
      <c r="D14" s="54">
        <f>D13*H15</f>
        <v>21428.571428571431</v>
      </c>
      <c r="E14" s="54">
        <f>E13*H15</f>
        <v>42857.142857142862</v>
      </c>
      <c r="G14" s="8"/>
      <c r="H14" s="7"/>
      <c r="I14" s="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2.75">
      <c r="A15" s="10" t="s">
        <v>27</v>
      </c>
      <c r="B15" s="57">
        <f>D9</f>
        <v>151920</v>
      </c>
      <c r="D15" s="11">
        <f>E9</f>
        <v>28380</v>
      </c>
      <c r="E15" s="11">
        <f>F9</f>
        <v>41400</v>
      </c>
      <c r="G15" s="8" t="s">
        <v>28</v>
      </c>
      <c r="H15" s="57">
        <f>150000*(100/70)</f>
        <v>214285.71428571429</v>
      </c>
      <c r="I15" s="4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>
      <c r="A16" s="28" t="s">
        <v>29</v>
      </c>
      <c r="B16" s="18">
        <f>B13-B15</f>
        <v>80</v>
      </c>
      <c r="D16" s="18">
        <f t="shared" ref="D16:E16" si="4">D14-D15</f>
        <v>-6951.4285714285688</v>
      </c>
      <c r="E16" s="18">
        <f t="shared" si="4"/>
        <v>1457.1428571428623</v>
      </c>
      <c r="G16" s="8"/>
      <c r="H16" s="7"/>
      <c r="I16" s="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>
      <c r="A17" s="13"/>
      <c r="B17" s="8"/>
      <c r="C17" s="10"/>
      <c r="D17" s="11"/>
      <c r="E17" s="8"/>
      <c r="F17" s="19"/>
      <c r="G17" s="8"/>
      <c r="H17" s="7"/>
      <c r="I17" s="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>
      <c r="A18" s="20" t="s">
        <v>30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2.75"/>
    <row r="20" spans="1:26" ht="12.75">
      <c r="A20" s="22" t="s">
        <v>31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12.75">
      <c r="A21" s="30" t="s">
        <v>32</v>
      </c>
      <c r="B21" s="30" t="s">
        <v>33</v>
      </c>
      <c r="C21" s="30" t="s">
        <v>34</v>
      </c>
      <c r="D21" s="30" t="s">
        <v>35</v>
      </c>
      <c r="E21" s="30" t="s">
        <v>36</v>
      </c>
      <c r="F21" s="30" t="s">
        <v>37</v>
      </c>
      <c r="G21" s="30" t="s">
        <v>38</v>
      </c>
      <c r="H21" s="30" t="s">
        <v>39</v>
      </c>
      <c r="I21" s="37" t="s">
        <v>40</v>
      </c>
      <c r="J21" s="30" t="s">
        <v>41</v>
      </c>
      <c r="K21" s="30" t="s">
        <v>42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30.75">
      <c r="A22" s="79" t="s">
        <v>43</v>
      </c>
      <c r="B22" s="58"/>
      <c r="C22" s="59" t="s">
        <v>44</v>
      </c>
      <c r="D22" s="58" t="s">
        <v>45</v>
      </c>
      <c r="E22" s="60" t="s">
        <v>46</v>
      </c>
      <c r="F22" s="61">
        <v>7500</v>
      </c>
      <c r="G22" s="61">
        <v>1</v>
      </c>
      <c r="H22" s="61">
        <f t="shared" ref="H22:H24" si="5">G22*F22</f>
        <v>7500</v>
      </c>
      <c r="I22" s="62">
        <f>H22-J22</f>
        <v>4500</v>
      </c>
      <c r="J22" s="63">
        <v>3000</v>
      </c>
      <c r="K22" s="63">
        <v>0</v>
      </c>
    </row>
    <row r="23" spans="1:26" ht="20.25">
      <c r="A23" s="79" t="s">
        <v>47</v>
      </c>
      <c r="B23" s="58"/>
      <c r="C23" s="59" t="s">
        <v>48</v>
      </c>
      <c r="D23" s="82">
        <v>45352</v>
      </c>
      <c r="E23" s="60" t="s">
        <v>46</v>
      </c>
      <c r="F23" s="61">
        <v>1000</v>
      </c>
      <c r="G23" s="61">
        <v>1</v>
      </c>
      <c r="H23" s="61">
        <f t="shared" si="5"/>
        <v>1000</v>
      </c>
      <c r="I23" s="62">
        <v>0</v>
      </c>
      <c r="J23" s="58">
        <v>0</v>
      </c>
      <c r="K23" s="63">
        <f t="shared" ref="K23:K24" si="6">H23</f>
        <v>1000</v>
      </c>
    </row>
    <row r="24" spans="1:26" ht="20.25">
      <c r="A24" s="80" t="s">
        <v>49</v>
      </c>
      <c r="B24" s="73"/>
      <c r="C24" s="74" t="s">
        <v>50</v>
      </c>
      <c r="D24" s="83">
        <v>45432</v>
      </c>
      <c r="E24" s="75" t="s">
        <v>46</v>
      </c>
      <c r="F24" s="76">
        <v>3000</v>
      </c>
      <c r="G24" s="61">
        <v>1</v>
      </c>
      <c r="H24" s="61">
        <f t="shared" si="5"/>
        <v>3000</v>
      </c>
      <c r="I24" s="62">
        <f>H24-J24</f>
        <v>2460</v>
      </c>
      <c r="J24" s="63">
        <f>H24*0.18</f>
        <v>540</v>
      </c>
      <c r="K24" s="63">
        <v>0</v>
      </c>
    </row>
    <row r="25" spans="1:26" ht="12.75">
      <c r="A25" s="68"/>
      <c r="B25" s="68"/>
      <c r="C25" s="69"/>
      <c r="D25" s="68"/>
      <c r="E25" s="70"/>
      <c r="F25" s="71"/>
      <c r="G25" s="72"/>
      <c r="H25" s="61"/>
      <c r="I25" s="62"/>
      <c r="J25" s="58"/>
      <c r="K25" s="63"/>
    </row>
    <row r="26" spans="1:26" ht="12.75">
      <c r="A26" s="35"/>
      <c r="B26" s="35"/>
      <c r="C26" s="40"/>
      <c r="D26" s="17"/>
      <c r="E26" s="35"/>
      <c r="F26" s="17"/>
      <c r="G26" s="36" t="s">
        <v>6</v>
      </c>
      <c r="H26" s="36">
        <f t="shared" ref="H26:K26" si="7">SUM(H22:H24)</f>
        <v>11500</v>
      </c>
      <c r="I26" s="36">
        <f t="shared" si="7"/>
        <v>6960</v>
      </c>
      <c r="J26" s="36">
        <f t="shared" si="7"/>
        <v>3540</v>
      </c>
      <c r="K26" s="36">
        <f t="shared" si="7"/>
        <v>1000</v>
      </c>
    </row>
    <row r="27" spans="1:26" ht="12.75">
      <c r="A27" s="22" t="s">
        <v>51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outlineLevel="1">
      <c r="A28" s="30" t="s">
        <v>52</v>
      </c>
      <c r="B28" s="30" t="s">
        <v>53</v>
      </c>
      <c r="C28" s="30" t="s">
        <v>54</v>
      </c>
      <c r="D28" s="30" t="s">
        <v>55</v>
      </c>
      <c r="E28" s="30" t="s">
        <v>56</v>
      </c>
      <c r="F28" s="30" t="s">
        <v>39</v>
      </c>
      <c r="G28" s="30" t="s">
        <v>40</v>
      </c>
      <c r="H28" s="30" t="s">
        <v>41</v>
      </c>
      <c r="I28" s="30" t="s">
        <v>42</v>
      </c>
      <c r="J28" s="31"/>
      <c r="K28" s="31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12.75" outlineLevel="1">
      <c r="A29" s="32" t="s">
        <v>57</v>
      </c>
      <c r="B29" s="32" t="s">
        <v>58</v>
      </c>
      <c r="C29" s="33">
        <v>1</v>
      </c>
      <c r="D29" s="34">
        <v>8000</v>
      </c>
      <c r="E29" s="32">
        <v>4</v>
      </c>
      <c r="F29" s="34">
        <f t="shared" ref="F29" si="8">E29*D29*C29</f>
        <v>32000</v>
      </c>
      <c r="G29" s="34">
        <f>F29</f>
        <v>32000</v>
      </c>
      <c r="H29" s="34">
        <v>0</v>
      </c>
      <c r="I29" s="34">
        <v>0</v>
      </c>
      <c r="J29" s="35"/>
      <c r="K29" s="35"/>
    </row>
    <row r="30" spans="1:26" ht="12.75" outlineLevel="1">
      <c r="A30" s="32" t="s">
        <v>59</v>
      </c>
      <c r="B30" s="32" t="s">
        <v>58</v>
      </c>
      <c r="C30" s="33">
        <v>0.6</v>
      </c>
      <c r="D30" s="34">
        <v>6000</v>
      </c>
      <c r="E30" s="32">
        <v>4</v>
      </c>
      <c r="F30" s="34">
        <f>E30*D30*C30</f>
        <v>14400</v>
      </c>
      <c r="G30" s="34">
        <f>F30-H30</f>
        <v>11400</v>
      </c>
      <c r="H30" s="34">
        <v>3000</v>
      </c>
      <c r="I30" s="34">
        <v>0</v>
      </c>
      <c r="J30" s="35"/>
      <c r="K30" s="35"/>
    </row>
    <row r="31" spans="1:26" ht="12.75" outlineLevel="1">
      <c r="A31" s="32" t="s">
        <v>60</v>
      </c>
      <c r="B31" s="32" t="s">
        <v>58</v>
      </c>
      <c r="C31" s="33">
        <v>0.8</v>
      </c>
      <c r="D31" s="34">
        <v>6000</v>
      </c>
      <c r="E31" s="32">
        <v>8</v>
      </c>
      <c r="F31" s="34">
        <f>E31*D31*C31</f>
        <v>38400</v>
      </c>
      <c r="G31" s="34">
        <v>0</v>
      </c>
      <c r="H31" s="34">
        <v>0</v>
      </c>
      <c r="I31" s="34">
        <f>F31-(G31+H31)</f>
        <v>38400</v>
      </c>
      <c r="J31" s="35"/>
      <c r="K31" s="35"/>
    </row>
    <row r="32" spans="1:26" ht="12.75" outlineLevel="1">
      <c r="A32" s="32"/>
      <c r="B32" s="32"/>
      <c r="C32" s="33"/>
      <c r="D32" s="34"/>
      <c r="E32" s="32"/>
      <c r="F32" s="34"/>
      <c r="G32" s="34"/>
      <c r="H32" s="34"/>
      <c r="I32" s="34"/>
      <c r="J32" s="35"/>
      <c r="K32" s="35"/>
    </row>
    <row r="33" spans="1:26" ht="12.75" outlineLevel="1">
      <c r="A33" s="32"/>
      <c r="B33" s="32"/>
      <c r="C33" s="33"/>
      <c r="D33" s="34"/>
      <c r="E33" s="32"/>
      <c r="F33" s="34"/>
      <c r="G33" s="34"/>
      <c r="H33" s="34"/>
      <c r="I33" s="34"/>
      <c r="J33" s="35"/>
      <c r="K33" s="35"/>
    </row>
    <row r="34" spans="1:26" ht="12.75" outlineLevel="1">
      <c r="A34" s="35"/>
      <c r="B34" s="35"/>
      <c r="C34" s="35"/>
      <c r="D34" s="35"/>
      <c r="E34" s="30" t="s">
        <v>6</v>
      </c>
      <c r="F34" s="36">
        <f t="shared" ref="F34:I34" si="9">SUM(F29:F33)</f>
        <v>84800</v>
      </c>
      <c r="G34" s="36">
        <f t="shared" si="9"/>
        <v>43400</v>
      </c>
      <c r="H34" s="36">
        <f t="shared" si="9"/>
        <v>3000</v>
      </c>
      <c r="I34" s="36">
        <f t="shared" si="9"/>
        <v>38400</v>
      </c>
      <c r="J34" s="35"/>
      <c r="K34" s="35"/>
    </row>
    <row r="35" spans="1:26" ht="12.75">
      <c r="A35" s="22" t="s">
        <v>61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>
      <c r="A36" s="30" t="s">
        <v>32</v>
      </c>
      <c r="B36" s="30" t="s">
        <v>36</v>
      </c>
      <c r="C36" s="30" t="s">
        <v>37</v>
      </c>
      <c r="D36" s="30" t="s">
        <v>38</v>
      </c>
      <c r="E36" s="30" t="s">
        <v>39</v>
      </c>
      <c r="F36" s="30" t="s">
        <v>40</v>
      </c>
      <c r="G36" s="30" t="s">
        <v>41</v>
      </c>
      <c r="H36" s="31"/>
      <c r="I36" s="31"/>
      <c r="J36" s="31"/>
      <c r="K36" s="31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outlineLevel="1">
      <c r="A37" s="42" t="s">
        <v>62</v>
      </c>
      <c r="B37" s="38" t="s">
        <v>46</v>
      </c>
      <c r="C37" s="43">
        <v>20000</v>
      </c>
      <c r="D37" s="44">
        <v>1</v>
      </c>
      <c r="E37" s="43">
        <f t="shared" ref="E37:E39" si="10">D37*C37</f>
        <v>20000</v>
      </c>
      <c r="F37" s="43">
        <f>E37-G37</f>
        <v>16400</v>
      </c>
      <c r="G37" s="43">
        <f>E37*0.18</f>
        <v>3600</v>
      </c>
      <c r="H37" s="45"/>
      <c r="I37" s="35"/>
      <c r="J37" s="35"/>
      <c r="K37" s="35"/>
    </row>
    <row r="38" spans="1:26" ht="12.75" outlineLevel="1">
      <c r="A38" s="42" t="s">
        <v>63</v>
      </c>
      <c r="B38" s="38" t="s">
        <v>46</v>
      </c>
      <c r="C38" s="43">
        <v>15000</v>
      </c>
      <c r="D38" s="44">
        <v>1</v>
      </c>
      <c r="E38" s="43">
        <f t="shared" si="10"/>
        <v>15000</v>
      </c>
      <c r="F38" s="43">
        <f>C38-G38</f>
        <v>15000</v>
      </c>
      <c r="G38" s="43"/>
      <c r="H38" s="45"/>
    </row>
    <row r="39" spans="1:26" ht="12.75" outlineLevel="1">
      <c r="A39" s="42" t="s">
        <v>64</v>
      </c>
      <c r="B39" s="38" t="s">
        <v>46</v>
      </c>
      <c r="C39" s="43">
        <v>10000</v>
      </c>
      <c r="D39" s="44">
        <v>1</v>
      </c>
      <c r="E39" s="43">
        <f t="shared" si="10"/>
        <v>10000</v>
      </c>
      <c r="F39" s="43">
        <f>E39-G39</f>
        <v>10000</v>
      </c>
      <c r="G39" s="43"/>
      <c r="H39" s="45"/>
    </row>
    <row r="40" spans="1:26" ht="12.75" outlineLevel="1">
      <c r="A40" s="42"/>
      <c r="B40" s="32"/>
      <c r="C40" s="43"/>
      <c r="D40" s="44"/>
      <c r="E40" s="43"/>
      <c r="F40" s="43"/>
      <c r="G40" s="43"/>
      <c r="H40" s="45"/>
    </row>
    <row r="41" spans="1:26" ht="12.75" outlineLevel="1">
      <c r="A41" s="42"/>
      <c r="B41" s="32"/>
      <c r="C41" s="46"/>
      <c r="D41" s="44"/>
      <c r="E41" s="43"/>
      <c r="F41" s="43"/>
      <c r="G41" s="43"/>
      <c r="H41" s="45"/>
    </row>
    <row r="42" spans="1:26" ht="12.75">
      <c r="D42" s="47" t="s">
        <v>6</v>
      </c>
      <c r="E42" s="48">
        <f>SUM(E37:E41)</f>
        <v>45000</v>
      </c>
      <c r="F42" s="48">
        <f>SUM(F37:F41)</f>
        <v>41400</v>
      </c>
      <c r="G42" s="48">
        <f>SUM(G37:G41)</f>
        <v>3600</v>
      </c>
      <c r="H42" s="45"/>
    </row>
    <row r="43" spans="1:26" ht="12.75">
      <c r="A43" s="22" t="s">
        <v>65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2.75">
      <c r="A44" s="47" t="s">
        <v>32</v>
      </c>
      <c r="B44" s="47" t="s">
        <v>66</v>
      </c>
      <c r="C44" s="47" t="s">
        <v>37</v>
      </c>
      <c r="D44" s="47" t="s">
        <v>38</v>
      </c>
      <c r="E44" s="30" t="s">
        <v>39</v>
      </c>
      <c r="F44" s="30" t="s">
        <v>40</v>
      </c>
      <c r="G44" s="47" t="s">
        <v>41</v>
      </c>
      <c r="H44" s="26"/>
    </row>
    <row r="45" spans="1:26" ht="12.75">
      <c r="A45" s="42" t="s">
        <v>67</v>
      </c>
      <c r="B45" s="38" t="s">
        <v>46</v>
      </c>
      <c r="C45" s="43">
        <v>20000</v>
      </c>
      <c r="D45" s="44">
        <v>1</v>
      </c>
      <c r="E45" s="43">
        <f>D45*C45</f>
        <v>20000</v>
      </c>
      <c r="F45" s="43">
        <f>E45-G45</f>
        <v>14500</v>
      </c>
      <c r="G45" s="44">
        <v>5500</v>
      </c>
      <c r="H45" s="49"/>
    </row>
    <row r="46" spans="1:26" ht="12.75">
      <c r="A46" s="42" t="s">
        <v>68</v>
      </c>
      <c r="B46" s="38" t="s">
        <v>46</v>
      </c>
      <c r="C46" s="43">
        <v>20000</v>
      </c>
      <c r="D46" s="44">
        <v>1</v>
      </c>
      <c r="E46" s="43">
        <f t="shared" ref="E45:E48" si="11">D46*C46</f>
        <v>20000</v>
      </c>
      <c r="F46" s="43">
        <f>E46-G46</f>
        <v>14500</v>
      </c>
      <c r="G46" s="44">
        <v>5500</v>
      </c>
      <c r="H46" s="49"/>
    </row>
    <row r="47" spans="1:26" ht="12.75">
      <c r="A47" s="42" t="s">
        <v>69</v>
      </c>
      <c r="B47" s="38" t="s">
        <v>46</v>
      </c>
      <c r="C47" s="43">
        <v>9000</v>
      </c>
      <c r="D47" s="44">
        <v>1</v>
      </c>
      <c r="E47" s="43">
        <f t="shared" si="11"/>
        <v>9000</v>
      </c>
      <c r="F47" s="43">
        <f>E47-G47</f>
        <v>7000</v>
      </c>
      <c r="G47" s="44">
        <v>2000</v>
      </c>
      <c r="H47" s="49"/>
    </row>
    <row r="48" spans="1:26" ht="12.75">
      <c r="A48" s="42" t="s">
        <v>70</v>
      </c>
      <c r="B48" s="38" t="s">
        <v>46</v>
      </c>
      <c r="C48" s="43">
        <v>12000</v>
      </c>
      <c r="D48" s="44">
        <v>1</v>
      </c>
      <c r="E48" s="43">
        <f>C48*D48</f>
        <v>12000</v>
      </c>
      <c r="F48" s="43">
        <f>E48-G48</f>
        <v>10000</v>
      </c>
      <c r="G48" s="44">
        <v>2000</v>
      </c>
      <c r="H48" s="49"/>
    </row>
    <row r="49" spans="1:27" ht="12.75">
      <c r="D49" s="47" t="s">
        <v>6</v>
      </c>
      <c r="E49" s="48">
        <f>SUM(E45:E48)</f>
        <v>61000</v>
      </c>
      <c r="F49" s="48">
        <f>SUM(F45:F48)</f>
        <v>46000</v>
      </c>
      <c r="G49" s="48">
        <f>SUM(G45:G48)</f>
        <v>15000</v>
      </c>
      <c r="H49" s="26"/>
    </row>
    <row r="50" spans="1:27" ht="12.75">
      <c r="A50" s="22" t="s">
        <v>71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7" ht="12.75">
      <c r="A51" s="26" t="s">
        <v>32</v>
      </c>
      <c r="B51" s="26" t="s">
        <v>72</v>
      </c>
      <c r="C51" s="26" t="s">
        <v>37</v>
      </c>
      <c r="D51" s="26" t="s">
        <v>38</v>
      </c>
      <c r="E51" s="31" t="s">
        <v>39</v>
      </c>
      <c r="F51" s="31" t="s">
        <v>40</v>
      </c>
      <c r="G51" s="26" t="s">
        <v>41</v>
      </c>
    </row>
    <row r="52" spans="1:27" ht="12.75">
      <c r="A52" s="77" t="s">
        <v>73</v>
      </c>
      <c r="B52" s="44" t="s">
        <v>74</v>
      </c>
      <c r="C52" s="44">
        <v>2500</v>
      </c>
      <c r="D52" s="44">
        <v>2</v>
      </c>
      <c r="E52" s="34">
        <f>D52*C52</f>
        <v>5000</v>
      </c>
      <c r="F52" s="43">
        <f>E52-G52</f>
        <v>4100</v>
      </c>
      <c r="G52" s="44">
        <f>E52*0.18</f>
        <v>900</v>
      </c>
      <c r="H52" s="50" t="s">
        <v>75</v>
      </c>
    </row>
    <row r="53" spans="1:27" ht="12.75">
      <c r="A53" s="77" t="s">
        <v>76</v>
      </c>
      <c r="B53" s="44" t="s">
        <v>74</v>
      </c>
      <c r="C53" s="44">
        <v>1000</v>
      </c>
      <c r="D53" s="44">
        <v>4</v>
      </c>
      <c r="E53" s="34">
        <f>C53*D53</f>
        <v>4000</v>
      </c>
      <c r="F53" s="43">
        <f>E53-G53</f>
        <v>3280</v>
      </c>
      <c r="G53" s="44">
        <f>E53*0.18</f>
        <v>720</v>
      </c>
      <c r="H53" s="50" t="s">
        <v>75</v>
      </c>
    </row>
    <row r="54" spans="1:27" ht="12.75">
      <c r="A54" s="77" t="s">
        <v>77</v>
      </c>
      <c r="B54" s="44" t="s">
        <v>78</v>
      </c>
      <c r="C54" s="44">
        <v>1000</v>
      </c>
      <c r="D54" s="44">
        <v>2</v>
      </c>
      <c r="E54" s="34">
        <f>C54*D54</f>
        <v>2000</v>
      </c>
      <c r="F54" s="43">
        <f>E54</f>
        <v>2000</v>
      </c>
      <c r="G54" s="44">
        <v>0</v>
      </c>
      <c r="H54" s="50" t="s">
        <v>79</v>
      </c>
    </row>
    <row r="55" spans="1:27" ht="12.75">
      <c r="A55" s="77" t="s">
        <v>80</v>
      </c>
      <c r="B55" s="44" t="s">
        <v>78</v>
      </c>
      <c r="C55" s="44">
        <v>850</v>
      </c>
      <c r="D55" s="44">
        <v>4</v>
      </c>
      <c r="E55" s="34">
        <f t="shared" ref="E53:E55" si="12">D55*C55</f>
        <v>3400</v>
      </c>
      <c r="F55" s="43">
        <f>E55-G55</f>
        <v>2788</v>
      </c>
      <c r="G55" s="44">
        <f>E55*0.18</f>
        <v>612</v>
      </c>
      <c r="H55" s="50" t="s">
        <v>75</v>
      </c>
    </row>
    <row r="56" spans="1:27" ht="12.75">
      <c r="D56" s="51" t="s">
        <v>6</v>
      </c>
      <c r="E56" s="52">
        <f>SUM(E51:E55)</f>
        <v>14400</v>
      </c>
      <c r="F56" s="52">
        <f t="shared" ref="F56:G56" si="13">SUM(F51:F55)</f>
        <v>12168</v>
      </c>
      <c r="G56" s="52">
        <f t="shared" si="13"/>
        <v>2232</v>
      </c>
      <c r="H56" s="26"/>
    </row>
    <row r="57" spans="1:27" ht="12.75">
      <c r="A57" s="22" t="s">
        <v>81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7" ht="12.75">
      <c r="A58" s="30" t="s">
        <v>32</v>
      </c>
      <c r="B58" s="30" t="s">
        <v>33</v>
      </c>
      <c r="C58" s="30" t="s">
        <v>34</v>
      </c>
      <c r="D58" s="30" t="s">
        <v>35</v>
      </c>
      <c r="E58" s="30" t="s">
        <v>36</v>
      </c>
      <c r="F58" s="30" t="s">
        <v>37</v>
      </c>
      <c r="G58" s="30" t="s">
        <v>38</v>
      </c>
      <c r="H58" s="30" t="s">
        <v>39</v>
      </c>
      <c r="I58" s="30" t="s">
        <v>40</v>
      </c>
      <c r="J58" s="30" t="s">
        <v>41</v>
      </c>
      <c r="K58" s="30" t="s">
        <v>42</v>
      </c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64"/>
    </row>
    <row r="59" spans="1:27" ht="12.75">
      <c r="A59" s="78" t="s">
        <v>82</v>
      </c>
      <c r="B59" s="32"/>
      <c r="C59" s="41"/>
      <c r="D59" s="32" t="s">
        <v>45</v>
      </c>
      <c r="E59" s="38" t="s">
        <v>46</v>
      </c>
      <c r="F59" s="34">
        <v>2000</v>
      </c>
      <c r="G59" s="34">
        <v>1</v>
      </c>
      <c r="H59" s="34">
        <f t="shared" ref="H59:H60" si="14">G59*F59</f>
        <v>2000</v>
      </c>
      <c r="I59" s="34">
        <v>0</v>
      </c>
      <c r="J59" s="32">
        <v>0</v>
      </c>
      <c r="K59" s="39">
        <f t="shared" ref="K59:K62" si="15">H59</f>
        <v>2000</v>
      </c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64"/>
    </row>
    <row r="60" spans="1:27" ht="12.75">
      <c r="A60" s="78" t="s">
        <v>83</v>
      </c>
      <c r="B60" s="32"/>
      <c r="C60" s="41"/>
      <c r="D60" s="32">
        <v>43831</v>
      </c>
      <c r="E60" s="38" t="s">
        <v>46</v>
      </c>
      <c r="F60" s="34">
        <v>1500</v>
      </c>
      <c r="G60" s="34">
        <v>2</v>
      </c>
      <c r="H60" s="34">
        <f t="shared" si="14"/>
        <v>3000</v>
      </c>
      <c r="I60" s="34">
        <f>H60-J60</f>
        <v>1992</v>
      </c>
      <c r="J60" s="39">
        <v>1008</v>
      </c>
      <c r="K60" s="39">
        <v>0</v>
      </c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64"/>
    </row>
    <row r="61" spans="1:27" ht="12.75">
      <c r="A61" s="78"/>
      <c r="B61" s="32"/>
      <c r="C61" s="41"/>
      <c r="D61" s="32"/>
      <c r="E61" s="38"/>
      <c r="F61" s="34"/>
      <c r="G61" s="34"/>
      <c r="H61" s="34"/>
      <c r="I61" s="34"/>
      <c r="J61" s="32"/>
      <c r="K61" s="39">
        <f t="shared" si="15"/>
        <v>0</v>
      </c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64"/>
    </row>
    <row r="62" spans="1:27" ht="12.75">
      <c r="A62" s="78"/>
      <c r="B62" s="32"/>
      <c r="C62" s="41"/>
      <c r="D62" s="32"/>
      <c r="E62" s="38"/>
      <c r="F62" s="34"/>
      <c r="G62" s="34"/>
      <c r="H62" s="34"/>
      <c r="I62" s="34"/>
      <c r="J62" s="32"/>
      <c r="K62" s="39">
        <f t="shared" si="15"/>
        <v>0</v>
      </c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64"/>
    </row>
    <row r="63" spans="1:27" ht="12.75">
      <c r="A63" s="35"/>
      <c r="B63" s="35"/>
      <c r="C63" s="40"/>
      <c r="D63" s="17"/>
      <c r="E63" s="35"/>
      <c r="F63" s="17"/>
      <c r="G63" s="36" t="s">
        <v>6</v>
      </c>
      <c r="H63" s="36">
        <f t="shared" ref="H63:K63" si="16">SUM(H59:H62)</f>
        <v>5000</v>
      </c>
      <c r="I63" s="36">
        <f t="shared" si="16"/>
        <v>1992</v>
      </c>
      <c r="J63" s="36">
        <f t="shared" si="16"/>
        <v>1008</v>
      </c>
      <c r="K63" s="36">
        <f t="shared" si="16"/>
        <v>2000</v>
      </c>
    </row>
    <row r="64" spans="1:27" ht="12.75"/>
    <row r="65" ht="12.75" outlineLevel="1"/>
    <row r="66" ht="12.75" outlineLevel="1"/>
    <row r="67" ht="12.75" outlineLevel="1"/>
    <row r="68" ht="12.75" outlineLevel="1"/>
    <row r="69" ht="12.75" outlineLevel="1"/>
    <row r="70" ht="12.75" outlineLevel="1"/>
    <row r="71" ht="12.75" outlineLevel="1"/>
    <row r="73" ht="12.75"/>
    <row r="74" ht="12.75" outlineLevel="1"/>
    <row r="75" ht="12.75" outlineLevel="1"/>
    <row r="76" ht="12.75" outlineLevel="1"/>
    <row r="77" ht="12.75" outlineLevel="1"/>
    <row r="78" ht="12.75" outlineLevel="1"/>
    <row r="79" ht="12.75" outlineLevel="1"/>
    <row r="80" ht="12.75" outlineLevel="1"/>
    <row r="82" ht="12.75"/>
    <row r="83" ht="12.75"/>
    <row r="84" ht="12.75"/>
  </sheetData>
  <mergeCells count="7">
    <mergeCell ref="S1:X1"/>
    <mergeCell ref="B11:C11"/>
    <mergeCell ref="D11:E11"/>
    <mergeCell ref="A1:F1"/>
    <mergeCell ref="G1:L1"/>
    <mergeCell ref="M1:R1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Huacamayta Lara</dc:creator>
  <cp:keywords/>
  <dc:description/>
  <cp:lastModifiedBy>Ana Lucia Venegas Jara</cp:lastModifiedBy>
  <cp:revision/>
  <dcterms:created xsi:type="dcterms:W3CDTF">2024-04-23T20:51:53Z</dcterms:created>
  <dcterms:modified xsi:type="dcterms:W3CDTF">2024-07-24T22:27:29Z</dcterms:modified>
  <cp:category/>
  <cp:contentStatus/>
</cp:coreProperties>
</file>